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555" windowHeight="8730" activeTab="0"/>
  </bookViews>
  <sheets>
    <sheet name="podaci sa merenja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<sst xmlns="http://schemas.openxmlformats.org/spreadsheetml/2006/main" count="141" uniqueCount="64">
  <si>
    <t>x</t>
  </si>
  <si>
    <t>h</t>
  </si>
  <si>
    <t>m</t>
  </si>
  <si>
    <t>cm</t>
  </si>
  <si>
    <t>h-</t>
  </si>
  <si>
    <t>Geometrija poprecnog preseka E-radjeno merenje brzina metodom hidrometrijskog krila i elektromagnetnom sondom</t>
  </si>
  <si>
    <t>Geometrija poprecnog preseka B-pogodnog za merenje protoka normalnom dubinom</t>
  </si>
  <si>
    <t>dA</t>
  </si>
  <si>
    <t>m2</t>
  </si>
  <si>
    <t>dO</t>
  </si>
  <si>
    <t>R=</t>
  </si>
  <si>
    <t>Tabela 1: Racunanje poduznog nagiba dna</t>
  </si>
  <si>
    <t>Ime preseka</t>
  </si>
  <si>
    <t>dx</t>
  </si>
  <si>
    <t>Kota nivelira</t>
  </si>
  <si>
    <t>A</t>
  </si>
  <si>
    <t>B</t>
  </si>
  <si>
    <t>C</t>
  </si>
  <si>
    <t>D</t>
  </si>
  <si>
    <t>E</t>
  </si>
  <si>
    <t>dh</t>
  </si>
  <si>
    <t>[-]</t>
  </si>
  <si>
    <t>Protok prema Sezi-maningu</t>
  </si>
  <si>
    <t>n=</t>
  </si>
  <si>
    <r>
      <t>m</t>
    </r>
    <r>
      <rPr>
        <vertAlign val="superscript"/>
        <sz val="10"/>
        <rFont val="Times New Roman"/>
        <family val="1"/>
      </rPr>
      <t>-1/3</t>
    </r>
    <r>
      <rPr>
        <sz val="10"/>
        <rFont val="Times New Roman"/>
        <family val="0"/>
      </rPr>
      <t>s</t>
    </r>
  </si>
  <si>
    <t>m3/s</t>
  </si>
  <si>
    <t>Vsr=</t>
  </si>
  <si>
    <t>m/s</t>
  </si>
  <si>
    <r>
      <t>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0"/>
      </rPr>
      <t>/s</t>
    </r>
  </si>
  <si>
    <t>Tabela 2: Merenje protoka vode metodom plovaka</t>
  </si>
  <si>
    <t>Merenje br.</t>
  </si>
  <si>
    <t>Pozicija</t>
  </si>
  <si>
    <t>tA</t>
  </si>
  <si>
    <t>tB</t>
  </si>
  <si>
    <t>tC</t>
  </si>
  <si>
    <t>dt1</t>
  </si>
  <si>
    <t>dt2</t>
  </si>
  <si>
    <t>uz desnu obalu</t>
  </si>
  <si>
    <t>s</t>
  </si>
  <si>
    <t>dV1</t>
  </si>
  <si>
    <t>dV2</t>
  </si>
  <si>
    <t>sredina</t>
  </si>
  <si>
    <t>uz levu obalu</t>
  </si>
  <si>
    <t>Q=</t>
  </si>
  <si>
    <t>Gruba procena</t>
  </si>
  <si>
    <t>dId</t>
  </si>
  <si>
    <t>Id=</t>
  </si>
  <si>
    <t>Tabela 3: Merenje brzine hidrometrijskim krilom u preseku E u 11 tacaka</t>
  </si>
  <si>
    <t>Vertikala</t>
  </si>
  <si>
    <t>Odstojanje od leve obale</t>
  </si>
  <si>
    <t>rastojanje od dna</t>
  </si>
  <si>
    <t>broj obrtaja</t>
  </si>
  <si>
    <t>V</t>
  </si>
  <si>
    <t>t=</t>
  </si>
  <si>
    <t>Tabela 4: Merenje brzine elektromagnetnom sondom u preseku E u 9 tacaka</t>
  </si>
  <si>
    <t>put</t>
  </si>
  <si>
    <t>Vertikala 1</t>
  </si>
  <si>
    <t>Vertikala 2</t>
  </si>
  <si>
    <t>Vertikala 3</t>
  </si>
  <si>
    <t>dQ=</t>
  </si>
  <si>
    <t>dA=</t>
  </si>
  <si>
    <t>dVsr=</t>
  </si>
  <si>
    <t>Vsr</t>
  </si>
  <si>
    <t>????</t>
  </si>
</sst>
</file>

<file path=xl/styles.xml><?xml version="1.0" encoding="utf-8"?>
<styleSheet xmlns="http://schemas.openxmlformats.org/spreadsheetml/2006/main">
  <numFmts count="1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"/>
  </numFmts>
  <fonts count="7">
    <font>
      <sz val="10"/>
      <name val="Times New Roman"/>
      <family val="0"/>
    </font>
    <font>
      <sz val="8"/>
      <name val="Times New Roman"/>
      <family val="0"/>
    </font>
    <font>
      <vertAlign val="superscript"/>
      <sz val="10"/>
      <name val="Times New Roman"/>
      <family val="1"/>
    </font>
    <font>
      <sz val="10.5"/>
      <name val="Times New Roman"/>
      <family val="0"/>
    </font>
    <font>
      <b/>
      <sz val="10"/>
      <name val="Times New Roman"/>
      <family val="0"/>
    </font>
    <font>
      <b/>
      <sz val="8.75"/>
      <name val="Times New Roman"/>
      <family val="0"/>
    </font>
    <font>
      <b/>
      <sz val="8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2" fontId="0" fillId="4" borderId="1" xfId="0" applyNumberFormat="1" applyFill="1" applyBorder="1" applyAlignment="1">
      <alignment/>
    </xf>
    <xf numFmtId="0" fontId="0" fillId="5" borderId="1" xfId="0" applyFill="1" applyBorder="1" applyAlignment="1">
      <alignment/>
    </xf>
    <xf numFmtId="2" fontId="0" fillId="5" borderId="1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Times New Roman"/>
                <a:ea typeface="Times New Roman"/>
                <a:cs typeface="Times New Roman"/>
              </a:rPr>
              <a:t>Poprecni preseci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21175"/>
          <c:w val="0.9195"/>
          <c:h val="0.67225"/>
        </c:manualLayout>
      </c:layout>
      <c:scatterChart>
        <c:scatterStyle val="lineMarker"/>
        <c:varyColors val="0"/>
        <c:ser>
          <c:idx val="0"/>
          <c:order val="0"/>
          <c:tx>
            <c:v>Presek 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'podaci sa merenja'!$A$5:$A$15</c:f>
              <c:numCache/>
            </c:numRef>
          </c:xVal>
          <c:yVal>
            <c:numRef>
              <c:f>'podaci sa merenja'!$C$5:$C$15</c:f>
              <c:numCache/>
            </c:numRef>
          </c:yVal>
          <c:smooth val="0"/>
        </c:ser>
        <c:ser>
          <c:idx val="1"/>
          <c:order val="1"/>
          <c:tx>
            <c:v>Presek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'podaci sa merenja'!$A$21:$A$29</c:f>
              <c:numCache/>
            </c:numRef>
          </c:xVal>
          <c:yVal>
            <c:numRef>
              <c:f>'podaci sa merenja'!$C$21:$C$29</c:f>
              <c:numCache/>
            </c:numRef>
          </c:yVal>
          <c:smooth val="0"/>
        </c:ser>
        <c:axId val="26265326"/>
        <c:axId val="35061343"/>
      </c:scatterChart>
      <c:valAx>
        <c:axId val="26265326"/>
        <c:scaling>
          <c:orientation val="minMax"/>
          <c:max val="4.8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x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061343"/>
        <c:crosses val="autoZero"/>
        <c:crossBetween val="midCat"/>
        <c:dispUnits/>
        <c:majorUnit val="0.5"/>
        <c:minorUnit val="0.05"/>
      </c:valAx>
      <c:valAx>
        <c:axId val="35061343"/>
        <c:scaling>
          <c:orientation val="minMax"/>
          <c:max val="0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h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65326"/>
        <c:crossesAt val="0"/>
        <c:crossBetween val="midCat"/>
        <c:dispUnits/>
        <c:majorUnit val="0.05"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275"/>
          <c:y val="0.05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Times New Roman"/>
                <a:ea typeface="Times New Roman"/>
                <a:cs typeface="Times New Roman"/>
              </a:rPr>
              <a:t>Brzine po vertikalama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v1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'podaci sa merenja'!$B$93:$B$97</c:f>
              <c:numCache/>
            </c:numRef>
          </c:xVal>
          <c:yVal>
            <c:numRef>
              <c:f>'podaci sa merenja'!$A$93:$A$97</c:f>
              <c:numCache/>
            </c:numRef>
          </c:yVal>
          <c:smooth val="1"/>
        </c:ser>
        <c:ser>
          <c:idx val="1"/>
          <c:order val="1"/>
          <c:tx>
            <c:v>v2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'podaci sa merenja'!$E$93:$E$97</c:f>
              <c:numCache/>
            </c:numRef>
          </c:xVal>
          <c:yVal>
            <c:numRef>
              <c:f>'podaci sa merenja'!$D$93:$D$97</c:f>
              <c:numCache/>
            </c:numRef>
          </c:yVal>
          <c:smooth val="1"/>
        </c:ser>
        <c:ser>
          <c:idx val="2"/>
          <c:order val="2"/>
          <c:tx>
            <c:v>v3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'podaci sa merenja'!$H$93:$H$97</c:f>
              <c:numCache/>
            </c:numRef>
          </c:xVal>
          <c:yVal>
            <c:numRef>
              <c:f>'podaci sa merenja'!$G$93:$G$97</c:f>
              <c:numCache/>
            </c:numRef>
          </c:yVal>
          <c:smooth val="1"/>
        </c:ser>
        <c:axId val="47116632"/>
        <c:axId val="21396505"/>
      </c:scatterChart>
      <c:valAx>
        <c:axId val="47116632"/>
        <c:scaling>
          <c:orientation val="minMax"/>
          <c:max val="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v [m/s]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96505"/>
        <c:crossesAt val="0"/>
        <c:crossBetween val="midCat"/>
        <c:dispUnits/>
        <c:majorUnit val="0.1"/>
        <c:minorUnit val="0.02"/>
      </c:valAx>
      <c:valAx>
        <c:axId val="21396505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z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16632"/>
        <c:crossesAt val="0"/>
        <c:crossBetween val="midCat"/>
        <c:dispUnits/>
        <c:majorUnit val="0.1"/>
        <c:min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5</xdr:row>
      <xdr:rowOff>28575</xdr:rowOff>
    </xdr:from>
    <xdr:to>
      <xdr:col>19</xdr:col>
      <xdr:colOff>209550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5305425" y="838200"/>
        <a:ext cx="58864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171450</xdr:colOff>
      <xdr:row>85</xdr:row>
      <xdr:rowOff>142875</xdr:rowOff>
    </xdr:from>
    <xdr:to>
      <xdr:col>17</xdr:col>
      <xdr:colOff>171450</xdr:colOff>
      <xdr:row>104</xdr:row>
      <xdr:rowOff>19050</xdr:rowOff>
    </xdr:to>
    <xdr:graphicFrame>
      <xdr:nvGraphicFramePr>
        <xdr:cNvPr id="2" name="Chart 3"/>
        <xdr:cNvGraphicFramePr/>
      </xdr:nvGraphicFramePr>
      <xdr:xfrm>
        <a:off x="5819775" y="13982700"/>
        <a:ext cx="426720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6"/>
  <sheetViews>
    <sheetView tabSelected="1" workbookViewId="0" topLeftCell="A73">
      <selection activeCell="L92" sqref="L92"/>
    </sheetView>
  </sheetViews>
  <sheetFormatPr defaultColWidth="9.33203125" defaultRowHeight="12.75"/>
  <cols>
    <col min="1" max="1" width="12.33203125" style="0" customWidth="1"/>
    <col min="2" max="2" width="15.33203125" style="0" customWidth="1"/>
    <col min="3" max="3" width="9.66015625" style="0" bestFit="1" customWidth="1"/>
    <col min="4" max="4" width="14.5" style="0" customWidth="1"/>
    <col min="7" max="7" width="9.66015625" style="0" bestFit="1" customWidth="1"/>
  </cols>
  <sheetData>
    <row r="1" ht="12.75">
      <c r="A1" t="s">
        <v>5</v>
      </c>
    </row>
    <row r="3" spans="1:5" ht="12.75">
      <c r="A3" s="10" t="s">
        <v>0</v>
      </c>
      <c r="B3" s="10" t="s">
        <v>1</v>
      </c>
      <c r="C3" s="10" t="s">
        <v>4</v>
      </c>
      <c r="D3" s="10" t="s">
        <v>7</v>
      </c>
      <c r="E3" s="10" t="s">
        <v>9</v>
      </c>
    </row>
    <row r="4" spans="1:5" ht="12.75">
      <c r="A4" s="10" t="s">
        <v>2</v>
      </c>
      <c r="B4" s="10" t="s">
        <v>2</v>
      </c>
      <c r="C4" s="10" t="s">
        <v>2</v>
      </c>
      <c r="D4" s="10" t="s">
        <v>8</v>
      </c>
      <c r="E4" s="10" t="s">
        <v>2</v>
      </c>
    </row>
    <row r="5" spans="1:6" ht="12.75">
      <c r="A5" s="11">
        <v>0</v>
      </c>
      <c r="B5" s="11">
        <v>0</v>
      </c>
      <c r="C5" s="11">
        <f>-1*B5</f>
        <v>0</v>
      </c>
      <c r="D5" s="11"/>
      <c r="E5" s="11"/>
      <c r="F5" s="1"/>
    </row>
    <row r="6" spans="1:6" ht="12.75">
      <c r="A6" s="11">
        <v>0.5</v>
      </c>
      <c r="B6" s="11">
        <v>0.11</v>
      </c>
      <c r="C6" s="11">
        <f aca="true" t="shared" si="0" ref="C6:C15">-1*B6</f>
        <v>-0.11</v>
      </c>
      <c r="D6" s="12">
        <f>(A6-A5)*(B6+B5)/2</f>
        <v>0.0275</v>
      </c>
      <c r="E6" s="12">
        <f>SQRT((A6-A5)^2+(B6-B5)^2)</f>
        <v>0.5119570294468082</v>
      </c>
      <c r="F6" s="1"/>
    </row>
    <row r="7" spans="1:6" ht="12.75">
      <c r="A7" s="11">
        <v>1</v>
      </c>
      <c r="B7" s="11">
        <v>0.42</v>
      </c>
      <c r="C7" s="11">
        <f t="shared" si="0"/>
        <v>-0.42</v>
      </c>
      <c r="D7" s="12">
        <f aca="true" t="shared" si="1" ref="D7:D15">(A7-A6)*(B7+B6)/2</f>
        <v>0.1325</v>
      </c>
      <c r="E7" s="12">
        <f aca="true" t="shared" si="2" ref="E7:E15">SQRT((A7-A6)^2+(B7-B6)^2)</f>
        <v>0.5883026432033092</v>
      </c>
      <c r="F7" s="1"/>
    </row>
    <row r="8" spans="1:6" ht="12.75">
      <c r="A8" s="11">
        <v>1.5</v>
      </c>
      <c r="B8" s="11">
        <v>0.48</v>
      </c>
      <c r="C8" s="11">
        <f t="shared" si="0"/>
        <v>-0.48</v>
      </c>
      <c r="D8" s="12">
        <f t="shared" si="1"/>
        <v>0.22499999999999998</v>
      </c>
      <c r="E8" s="12">
        <f t="shared" si="2"/>
        <v>0.5035871324805669</v>
      </c>
      <c r="F8" s="1"/>
    </row>
    <row r="9" spans="1:6" ht="12.75">
      <c r="A9" s="13">
        <v>1.9</v>
      </c>
      <c r="B9" s="13">
        <v>0.48</v>
      </c>
      <c r="C9" s="13">
        <f t="shared" si="0"/>
        <v>-0.48</v>
      </c>
      <c r="D9" s="14">
        <f t="shared" si="1"/>
        <v>0.19199999999999995</v>
      </c>
      <c r="E9" s="14">
        <f t="shared" si="2"/>
        <v>0.3999999999999999</v>
      </c>
      <c r="F9" s="1"/>
    </row>
    <row r="10" spans="1:6" ht="12.75">
      <c r="A10" s="13">
        <v>2.5</v>
      </c>
      <c r="B10" s="13">
        <v>0.53</v>
      </c>
      <c r="C10" s="13">
        <f t="shared" si="0"/>
        <v>-0.53</v>
      </c>
      <c r="D10" s="14">
        <f t="shared" si="1"/>
        <v>0.30300000000000005</v>
      </c>
      <c r="E10" s="14">
        <f t="shared" si="2"/>
        <v>0.6020797289396148</v>
      </c>
      <c r="F10" s="1"/>
    </row>
    <row r="11" spans="1:6" ht="12.75">
      <c r="A11" s="15">
        <v>3.1</v>
      </c>
      <c r="B11" s="15">
        <v>0.5</v>
      </c>
      <c r="C11" s="15">
        <f t="shared" si="0"/>
        <v>-0.5</v>
      </c>
      <c r="D11" s="16">
        <f t="shared" si="1"/>
        <v>0.30900000000000005</v>
      </c>
      <c r="E11" s="16">
        <f t="shared" si="2"/>
        <v>0.6007495318350237</v>
      </c>
      <c r="F11" s="1"/>
    </row>
    <row r="12" spans="1:6" ht="12.75">
      <c r="A12" s="15">
        <v>3.5</v>
      </c>
      <c r="B12" s="15">
        <v>0.4</v>
      </c>
      <c r="C12" s="15">
        <f t="shared" si="0"/>
        <v>-0.4</v>
      </c>
      <c r="D12" s="16">
        <f t="shared" si="1"/>
        <v>0.17999999999999997</v>
      </c>
      <c r="E12" s="16">
        <f t="shared" si="2"/>
        <v>0.41231056256176596</v>
      </c>
      <c r="F12" s="1"/>
    </row>
    <row r="13" spans="1:6" ht="12.75">
      <c r="A13" s="17">
        <v>4</v>
      </c>
      <c r="B13" s="17">
        <v>0.21</v>
      </c>
      <c r="C13" s="17">
        <f t="shared" si="0"/>
        <v>-0.21</v>
      </c>
      <c r="D13" s="18">
        <f t="shared" si="1"/>
        <v>0.1525</v>
      </c>
      <c r="E13" s="18">
        <f t="shared" si="2"/>
        <v>0.5348831648126533</v>
      </c>
      <c r="F13" s="1"/>
    </row>
    <row r="14" spans="1:6" ht="12.75">
      <c r="A14" s="17">
        <v>4.5</v>
      </c>
      <c r="B14" s="17">
        <v>0.05</v>
      </c>
      <c r="C14" s="17">
        <f t="shared" si="0"/>
        <v>-0.05</v>
      </c>
      <c r="D14" s="18">
        <f t="shared" si="1"/>
        <v>0.065</v>
      </c>
      <c r="E14" s="18">
        <f t="shared" si="2"/>
        <v>0.5249761899362675</v>
      </c>
      <c r="F14" s="1"/>
    </row>
    <row r="15" spans="1:6" ht="12.75">
      <c r="A15" s="17">
        <v>4.83</v>
      </c>
      <c r="B15" s="17">
        <v>0</v>
      </c>
      <c r="C15" s="17">
        <f t="shared" si="0"/>
        <v>0</v>
      </c>
      <c r="D15" s="18">
        <f t="shared" si="1"/>
        <v>0.008250000000000002</v>
      </c>
      <c r="E15" s="18">
        <f t="shared" si="2"/>
        <v>0.3337663853655728</v>
      </c>
      <c r="F15" s="1"/>
    </row>
    <row r="16" spans="4:8" ht="12.75">
      <c r="D16" s="1">
        <f>SUM(D6:D15)</f>
        <v>1.5947500000000001</v>
      </c>
      <c r="E16" s="1">
        <f>SUM(E6:E15)</f>
        <v>5.012612368581582</v>
      </c>
      <c r="F16" t="s">
        <v>10</v>
      </c>
      <c r="G16" s="2">
        <f>D16/E16</f>
        <v>0.3181474813404066</v>
      </c>
      <c r="H16" t="s">
        <v>2</v>
      </c>
    </row>
    <row r="18" ht="12.75">
      <c r="A18" t="s">
        <v>6</v>
      </c>
    </row>
    <row r="19" spans="1:5" ht="12.75">
      <c r="A19" s="10" t="s">
        <v>0</v>
      </c>
      <c r="B19" s="10" t="s">
        <v>1</v>
      </c>
      <c r="C19" s="10" t="s">
        <v>4</v>
      </c>
      <c r="D19" s="10" t="s">
        <v>7</v>
      </c>
      <c r="E19" s="10" t="s">
        <v>9</v>
      </c>
    </row>
    <row r="20" spans="1:5" ht="12.75">
      <c r="A20" s="10" t="s">
        <v>2</v>
      </c>
      <c r="B20" s="10" t="s">
        <v>2</v>
      </c>
      <c r="C20" s="10" t="s">
        <v>2</v>
      </c>
      <c r="D20" s="10" t="s">
        <v>8</v>
      </c>
      <c r="E20" s="10" t="s">
        <v>2</v>
      </c>
    </row>
    <row r="21" spans="1:5" ht="12.75">
      <c r="A21" s="19">
        <v>0</v>
      </c>
      <c r="B21" s="19">
        <v>0</v>
      </c>
      <c r="C21" s="19">
        <f>-1*B21</f>
        <v>0</v>
      </c>
      <c r="D21" s="19"/>
      <c r="E21" s="19"/>
    </row>
    <row r="22" spans="1:6" ht="12.75">
      <c r="A22" s="19">
        <v>0.5</v>
      </c>
      <c r="B22" s="19">
        <v>0.16</v>
      </c>
      <c r="C22" s="19">
        <f aca="true" t="shared" si="3" ref="C22:C29">-1*B22</f>
        <v>-0.16</v>
      </c>
      <c r="D22" s="19">
        <f>(A22-A21)*(B22+B21)/2</f>
        <v>0.04</v>
      </c>
      <c r="E22" s="19">
        <f>SQRT((A22-A21)^2+(B22-B21)^2)</f>
        <v>0.5249761899362675</v>
      </c>
      <c r="F22" s="3"/>
    </row>
    <row r="23" spans="1:6" ht="12.75">
      <c r="A23" s="19">
        <v>1</v>
      </c>
      <c r="B23" s="19">
        <v>0.34</v>
      </c>
      <c r="C23" s="19">
        <f t="shared" si="3"/>
        <v>-0.34</v>
      </c>
      <c r="D23" s="19">
        <f aca="true" t="shared" si="4" ref="D23:D29">(A23-A22)*(B23+B22)/2</f>
        <v>0.125</v>
      </c>
      <c r="E23" s="19">
        <f>SQRT((A23-A22)^2+(B23-B22)^2)</f>
        <v>0.5314132102234569</v>
      </c>
      <c r="F23" s="3"/>
    </row>
    <row r="24" spans="1:6" ht="12.75">
      <c r="A24" s="19">
        <v>1.5</v>
      </c>
      <c r="B24" s="19">
        <v>0.42</v>
      </c>
      <c r="C24" s="19">
        <f t="shared" si="3"/>
        <v>-0.42</v>
      </c>
      <c r="D24" s="19">
        <f t="shared" si="4"/>
        <v>0.19</v>
      </c>
      <c r="E24" s="19">
        <f aca="true" t="shared" si="5" ref="E24:E29">SQRT((A24-A23)^2+(B24-B23)^2)</f>
        <v>0.5063595560468865</v>
      </c>
      <c r="F24" s="3"/>
    </row>
    <row r="25" spans="1:6" ht="12.75">
      <c r="A25" s="19">
        <v>2</v>
      </c>
      <c r="B25" s="19">
        <v>0.44</v>
      </c>
      <c r="C25" s="19">
        <f t="shared" si="3"/>
        <v>-0.44</v>
      </c>
      <c r="D25" s="19">
        <f t="shared" si="4"/>
        <v>0.215</v>
      </c>
      <c r="E25" s="19">
        <f t="shared" si="5"/>
        <v>0.5003998401278722</v>
      </c>
      <c r="F25" s="3"/>
    </row>
    <row r="26" spans="1:6" ht="12.75">
      <c r="A26" s="19">
        <v>2.5</v>
      </c>
      <c r="B26" s="19">
        <v>0.41</v>
      </c>
      <c r="C26" s="19">
        <f t="shared" si="3"/>
        <v>-0.41</v>
      </c>
      <c r="D26" s="19">
        <f t="shared" si="4"/>
        <v>0.2125</v>
      </c>
      <c r="E26" s="19">
        <f t="shared" si="5"/>
        <v>0.5008991914547277</v>
      </c>
      <c r="F26" s="3"/>
    </row>
    <row r="27" spans="1:6" ht="12.75">
      <c r="A27" s="19">
        <v>3</v>
      </c>
      <c r="B27" s="19">
        <v>0.34</v>
      </c>
      <c r="C27" s="19">
        <f t="shared" si="3"/>
        <v>-0.34</v>
      </c>
      <c r="D27" s="19">
        <f t="shared" si="4"/>
        <v>0.1875</v>
      </c>
      <c r="E27" s="19">
        <f t="shared" si="5"/>
        <v>0.5048762224545735</v>
      </c>
      <c r="F27" s="3"/>
    </row>
    <row r="28" spans="1:6" ht="12.75">
      <c r="A28" s="19">
        <v>3.5</v>
      </c>
      <c r="B28" s="19">
        <v>0.17</v>
      </c>
      <c r="C28" s="19">
        <f t="shared" si="3"/>
        <v>-0.17</v>
      </c>
      <c r="D28" s="19">
        <f t="shared" si="4"/>
        <v>0.1275</v>
      </c>
      <c r="E28" s="19">
        <f t="shared" si="5"/>
        <v>0.5281098370604357</v>
      </c>
      <c r="F28" s="3"/>
    </row>
    <row r="29" spans="1:6" ht="12.75">
      <c r="A29" s="19">
        <v>4.05</v>
      </c>
      <c r="B29" s="19">
        <v>0</v>
      </c>
      <c r="C29" s="19">
        <f t="shared" si="3"/>
        <v>0</v>
      </c>
      <c r="D29" s="19">
        <f t="shared" si="4"/>
        <v>0.046749999999999986</v>
      </c>
      <c r="E29" s="19">
        <f t="shared" si="5"/>
        <v>0.57567351858497</v>
      </c>
      <c r="F29" s="3"/>
    </row>
    <row r="30" spans="1:8" ht="12.75">
      <c r="A30" s="1"/>
      <c r="B30" s="1"/>
      <c r="C30" s="1"/>
      <c r="D30" s="1">
        <f>SUM(D22:D29)</f>
        <v>1.14425</v>
      </c>
      <c r="E30" s="1">
        <f>SUM(E22:E29)</f>
        <v>4.17270756588919</v>
      </c>
      <c r="F30" t="s">
        <v>10</v>
      </c>
      <c r="G30" s="2">
        <f>D30/E30</f>
        <v>0.27422242798751323</v>
      </c>
      <c r="H30" t="s">
        <v>2</v>
      </c>
    </row>
    <row r="32" ht="12.75">
      <c r="A32" t="s">
        <v>11</v>
      </c>
    </row>
    <row r="33" spans="1:6" ht="12.75">
      <c r="A33" t="s">
        <v>12</v>
      </c>
      <c r="B33" t="s">
        <v>0</v>
      </c>
      <c r="C33" t="s">
        <v>14</v>
      </c>
      <c r="D33" t="s">
        <v>13</v>
      </c>
      <c r="E33" t="s">
        <v>20</v>
      </c>
      <c r="F33" t="s">
        <v>45</v>
      </c>
    </row>
    <row r="34" spans="2:6" ht="12.75">
      <c r="B34" t="s">
        <v>2</v>
      </c>
      <c r="C34" t="s">
        <v>3</v>
      </c>
      <c r="D34" t="s">
        <v>2</v>
      </c>
      <c r="E34" t="s">
        <v>2</v>
      </c>
      <c r="F34" t="s">
        <v>21</v>
      </c>
    </row>
    <row r="35" spans="1:3" ht="12.75">
      <c r="A35" t="s">
        <v>15</v>
      </c>
      <c r="B35">
        <v>0</v>
      </c>
      <c r="C35">
        <v>328.8</v>
      </c>
    </row>
    <row r="36" spans="1:6" ht="12.75">
      <c r="A36" t="s">
        <v>16</v>
      </c>
      <c r="B36">
        <v>25</v>
      </c>
      <c r="C36">
        <v>318.2</v>
      </c>
      <c r="D36">
        <f>B36-B35</f>
        <v>25</v>
      </c>
      <c r="E36">
        <f>(C35-C36)/100</f>
        <v>0.10600000000000023</v>
      </c>
      <c r="F36">
        <f>E36/D36</f>
        <v>0.004240000000000009</v>
      </c>
    </row>
    <row r="37" spans="1:6" ht="12.75">
      <c r="A37" t="s">
        <v>17</v>
      </c>
      <c r="B37">
        <v>50</v>
      </c>
      <c r="C37">
        <v>312.4</v>
      </c>
      <c r="D37">
        <f>B37-B36</f>
        <v>25</v>
      </c>
      <c r="E37">
        <f>(C36-C37)/100</f>
        <v>0.058000000000000114</v>
      </c>
      <c r="F37">
        <f>E37/D37</f>
        <v>0.0023200000000000044</v>
      </c>
    </row>
    <row r="38" spans="1:6" ht="12.75">
      <c r="A38" t="s">
        <v>18</v>
      </c>
      <c r="B38">
        <v>75</v>
      </c>
      <c r="C38">
        <v>303.6</v>
      </c>
      <c r="D38">
        <f>B38-B37</f>
        <v>25</v>
      </c>
      <c r="E38">
        <f>(C37-C38)/100</f>
        <v>0.08799999999999955</v>
      </c>
      <c r="F38">
        <f>E38/D38</f>
        <v>0.003519999999999982</v>
      </c>
    </row>
    <row r="39" spans="1:6" ht="12.75">
      <c r="A39" t="s">
        <v>19</v>
      </c>
      <c r="B39">
        <v>100</v>
      </c>
      <c r="C39">
        <v>297.5</v>
      </c>
      <c r="D39">
        <f>B39-B38</f>
        <v>25</v>
      </c>
      <c r="E39">
        <f>(C38-C39)/100</f>
        <v>0.06100000000000023</v>
      </c>
      <c r="F39">
        <f>E39/D39</f>
        <v>0.002440000000000009</v>
      </c>
    </row>
    <row r="40" spans="5:6" ht="12.75">
      <c r="E40" t="s">
        <v>46</v>
      </c>
      <c r="F40" s="2">
        <f>AVERAGE(F36:F39)</f>
        <v>0.003130000000000001</v>
      </c>
    </row>
    <row r="42" spans="1:4" ht="15.75">
      <c r="A42" s="20" t="s">
        <v>23</v>
      </c>
      <c r="B42" s="21">
        <v>0.037</v>
      </c>
      <c r="C42" t="s">
        <v>24</v>
      </c>
      <c r="D42" t="s">
        <v>63</v>
      </c>
    </row>
    <row r="43" spans="1:8" ht="15.75">
      <c r="A43" t="s">
        <v>22</v>
      </c>
      <c r="D43" s="2">
        <f>1/B42*D30*G30^(2/3)*SQRT(F40)</f>
        <v>0.7302866254628655</v>
      </c>
      <c r="E43" t="s">
        <v>28</v>
      </c>
      <c r="F43" t="s">
        <v>26</v>
      </c>
      <c r="G43" s="1">
        <f>D43/D30</f>
        <v>0.6382229630437977</v>
      </c>
      <c r="H43" t="s">
        <v>27</v>
      </c>
    </row>
    <row r="45" ht="12.75">
      <c r="A45" t="s">
        <v>29</v>
      </c>
    </row>
    <row r="47" spans="1:10" ht="12.75">
      <c r="A47" t="s">
        <v>30</v>
      </c>
      <c r="B47" t="s">
        <v>31</v>
      </c>
      <c r="C47" t="s">
        <v>32</v>
      </c>
      <c r="D47" t="s">
        <v>33</v>
      </c>
      <c r="E47" t="s">
        <v>34</v>
      </c>
      <c r="F47" t="s">
        <v>35</v>
      </c>
      <c r="G47" t="s">
        <v>36</v>
      </c>
      <c r="H47" t="s">
        <v>13</v>
      </c>
      <c r="I47" t="s">
        <v>39</v>
      </c>
      <c r="J47" t="s">
        <v>40</v>
      </c>
    </row>
    <row r="48" spans="3:10" ht="12.75">
      <c r="C48" t="s">
        <v>38</v>
      </c>
      <c r="D48" t="s">
        <v>38</v>
      </c>
      <c r="E48" t="s">
        <v>38</v>
      </c>
      <c r="F48" t="s">
        <v>38</v>
      </c>
      <c r="G48" t="s">
        <v>38</v>
      </c>
      <c r="H48" t="s">
        <v>2</v>
      </c>
      <c r="I48" t="s">
        <v>27</v>
      </c>
      <c r="J48" t="s">
        <v>27</v>
      </c>
    </row>
    <row r="49" spans="1:10" ht="12.75">
      <c r="A49">
        <v>1</v>
      </c>
      <c r="B49" t="s">
        <v>37</v>
      </c>
      <c r="C49">
        <v>0</v>
      </c>
      <c r="D49">
        <v>34.15</v>
      </c>
      <c r="E49">
        <v>70.76</v>
      </c>
      <c r="F49">
        <f>D49-C49</f>
        <v>34.15</v>
      </c>
      <c r="G49">
        <f>E49-D49</f>
        <v>36.61000000000001</v>
      </c>
      <c r="H49">
        <v>25</v>
      </c>
      <c r="I49" s="1">
        <f>$H49/F49</f>
        <v>0.7320644216691069</v>
      </c>
      <c r="J49" s="1">
        <f>$H49/G49</f>
        <v>0.6828735318219065</v>
      </c>
    </row>
    <row r="50" spans="1:10" ht="12.75">
      <c r="A50">
        <v>2</v>
      </c>
      <c r="B50" t="s">
        <v>37</v>
      </c>
      <c r="C50">
        <v>0</v>
      </c>
      <c r="D50">
        <v>32.38</v>
      </c>
      <c r="E50">
        <v>79.37</v>
      </c>
      <c r="F50">
        <f aca="true" t="shared" si="6" ref="F50:F55">D50-C50</f>
        <v>32.38</v>
      </c>
      <c r="G50">
        <f aca="true" t="shared" si="7" ref="G50:G55">E50-D50</f>
        <v>46.99</v>
      </c>
      <c r="H50">
        <v>25</v>
      </c>
      <c r="I50" s="1">
        <f aca="true" t="shared" si="8" ref="I50:I55">$H50/F50</f>
        <v>0.772081531809759</v>
      </c>
      <c r="J50" s="1">
        <f aca="true" t="shared" si="9" ref="J50:J55">$H50/G50</f>
        <v>0.5320280910832091</v>
      </c>
    </row>
    <row r="51" spans="1:10" ht="12.75">
      <c r="A51">
        <v>3</v>
      </c>
      <c r="B51" t="s">
        <v>41</v>
      </c>
      <c r="C51">
        <v>0</v>
      </c>
      <c r="D51">
        <v>28.25</v>
      </c>
      <c r="E51">
        <v>64.43</v>
      </c>
      <c r="F51">
        <f t="shared" si="6"/>
        <v>28.25</v>
      </c>
      <c r="G51">
        <f t="shared" si="7"/>
        <v>36.18000000000001</v>
      </c>
      <c r="H51">
        <v>25</v>
      </c>
      <c r="I51" s="1">
        <f t="shared" si="8"/>
        <v>0.8849557522123894</v>
      </c>
      <c r="J51" s="1">
        <f t="shared" si="9"/>
        <v>0.6909894969596461</v>
      </c>
    </row>
    <row r="52" spans="1:10" ht="12.75">
      <c r="A52">
        <v>4</v>
      </c>
      <c r="B52" t="s">
        <v>42</v>
      </c>
      <c r="C52">
        <v>0</v>
      </c>
      <c r="D52">
        <v>29.45</v>
      </c>
      <c r="E52">
        <v>67.42</v>
      </c>
      <c r="F52">
        <f t="shared" si="6"/>
        <v>29.45</v>
      </c>
      <c r="G52">
        <f t="shared" si="7"/>
        <v>37.97</v>
      </c>
      <c r="H52">
        <v>25</v>
      </c>
      <c r="I52" s="1">
        <f t="shared" si="8"/>
        <v>0.8488964346349746</v>
      </c>
      <c r="J52" s="1">
        <f t="shared" si="9"/>
        <v>0.6584145377929945</v>
      </c>
    </row>
    <row r="53" spans="1:10" ht="12.75">
      <c r="A53">
        <v>5</v>
      </c>
      <c r="B53" t="s">
        <v>37</v>
      </c>
      <c r="C53">
        <v>0</v>
      </c>
      <c r="D53">
        <v>32.19</v>
      </c>
      <c r="E53">
        <v>82.18</v>
      </c>
      <c r="F53">
        <f t="shared" si="6"/>
        <v>32.19</v>
      </c>
      <c r="G53">
        <f t="shared" si="7"/>
        <v>49.99000000000001</v>
      </c>
      <c r="H53">
        <v>25</v>
      </c>
      <c r="I53" s="1">
        <f t="shared" si="8"/>
        <v>0.7766387076731904</v>
      </c>
      <c r="J53" s="1">
        <f t="shared" si="9"/>
        <v>0.5001000200040007</v>
      </c>
    </row>
    <row r="54" spans="1:10" ht="12.75">
      <c r="A54">
        <v>6</v>
      </c>
      <c r="B54" t="s">
        <v>42</v>
      </c>
      <c r="C54">
        <v>0</v>
      </c>
      <c r="D54">
        <v>27.17</v>
      </c>
      <c r="E54">
        <v>69.63</v>
      </c>
      <c r="F54">
        <f t="shared" si="6"/>
        <v>27.17</v>
      </c>
      <c r="G54">
        <f t="shared" si="7"/>
        <v>42.459999999999994</v>
      </c>
      <c r="H54">
        <v>25</v>
      </c>
      <c r="I54" s="1">
        <f t="shared" si="8"/>
        <v>0.9201324990798675</v>
      </c>
      <c r="J54" s="1">
        <f t="shared" si="9"/>
        <v>0.5887894488930759</v>
      </c>
    </row>
    <row r="55" spans="1:10" ht="12.75">
      <c r="A55">
        <v>7</v>
      </c>
      <c r="C55">
        <v>0</v>
      </c>
      <c r="D55">
        <v>28.78</v>
      </c>
      <c r="E55">
        <v>62.44</v>
      </c>
      <c r="F55">
        <f t="shared" si="6"/>
        <v>28.78</v>
      </c>
      <c r="G55">
        <f t="shared" si="7"/>
        <v>33.66</v>
      </c>
      <c r="H55">
        <v>25</v>
      </c>
      <c r="I55" s="1">
        <f t="shared" si="8"/>
        <v>0.8686587908269632</v>
      </c>
      <c r="J55" s="1">
        <f t="shared" si="9"/>
        <v>0.7427213309566252</v>
      </c>
    </row>
    <row r="56" spans="1:17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2.75">
      <c r="A57" s="4"/>
      <c r="B57" s="4" t="s">
        <v>44</v>
      </c>
      <c r="C57" s="4" t="s">
        <v>43</v>
      </c>
      <c r="D57" s="8">
        <f>AVERAGE(I49:J55)*D30</f>
        <v>0.8336142895219082</v>
      </c>
      <c r="E57" s="4" t="s">
        <v>25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2.75">
      <c r="A58" s="4"/>
      <c r="B58" s="4"/>
      <c r="C58" s="4" t="s">
        <v>62</v>
      </c>
      <c r="D58" s="5">
        <f>D57/D16</f>
        <v>0.5227241194681976</v>
      </c>
      <c r="E58" s="4" t="s">
        <v>27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2.75">
      <c r="A60" s="4" t="s">
        <v>47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2.75">
      <c r="A61" s="6" t="s">
        <v>53</v>
      </c>
      <c r="B61" s="4">
        <v>60</v>
      </c>
      <c r="C61" s="4" t="s">
        <v>38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2.75">
      <c r="A62" s="4" t="s">
        <v>48</v>
      </c>
      <c r="B62" s="4" t="s">
        <v>49</v>
      </c>
      <c r="C62" s="4" t="s">
        <v>50</v>
      </c>
      <c r="D62" s="4" t="s">
        <v>51</v>
      </c>
      <c r="E62" s="4" t="s">
        <v>52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2.75">
      <c r="A63" s="4"/>
      <c r="B63" s="4" t="s">
        <v>2</v>
      </c>
      <c r="C63" s="4" t="s">
        <v>3</v>
      </c>
      <c r="D63" s="4"/>
      <c r="E63" s="4" t="s">
        <v>27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2.75">
      <c r="A64" s="4">
        <v>1</v>
      </c>
      <c r="B64" s="4">
        <v>1</v>
      </c>
      <c r="C64" s="4">
        <v>10</v>
      </c>
      <c r="D64" s="4">
        <v>207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2.75">
      <c r="A65" s="4">
        <v>1</v>
      </c>
      <c r="B65" s="4">
        <v>1</v>
      </c>
      <c r="C65" s="4">
        <v>20</v>
      </c>
      <c r="D65" s="4">
        <v>232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2.75">
      <c r="A66" s="4">
        <v>1</v>
      </c>
      <c r="B66" s="4">
        <v>1</v>
      </c>
      <c r="C66" s="4">
        <v>30</v>
      </c>
      <c r="D66" s="4">
        <v>249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2.75">
      <c r="A67" s="7">
        <v>2</v>
      </c>
      <c r="B67" s="5">
        <v>1.9</v>
      </c>
      <c r="C67" s="7">
        <v>20</v>
      </c>
      <c r="D67" s="7">
        <v>299</v>
      </c>
      <c r="E67" s="8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2.75">
      <c r="A68" s="4">
        <v>2</v>
      </c>
      <c r="B68" s="5">
        <v>1.9</v>
      </c>
      <c r="C68" s="4">
        <v>30</v>
      </c>
      <c r="D68" s="7">
        <v>285</v>
      </c>
      <c r="E68" s="8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2.75">
      <c r="A69" s="4">
        <v>2</v>
      </c>
      <c r="B69" s="5">
        <v>1.9</v>
      </c>
      <c r="C69" s="4">
        <v>40</v>
      </c>
      <c r="D69" s="7">
        <v>308</v>
      </c>
      <c r="E69" s="8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2.75">
      <c r="A70" s="4">
        <v>3</v>
      </c>
      <c r="B70" s="5">
        <v>3</v>
      </c>
      <c r="C70" s="4">
        <v>20</v>
      </c>
      <c r="D70" s="7">
        <v>239</v>
      </c>
      <c r="E70" s="8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2.75">
      <c r="A71" s="4">
        <v>3</v>
      </c>
      <c r="B71" s="5">
        <v>3</v>
      </c>
      <c r="C71" s="4">
        <v>30</v>
      </c>
      <c r="D71" s="7">
        <v>256</v>
      </c>
      <c r="E71" s="8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2.75">
      <c r="A72" s="4">
        <v>3</v>
      </c>
      <c r="B72" s="5">
        <v>3</v>
      </c>
      <c r="C72" s="4">
        <v>40</v>
      </c>
      <c r="D72" s="7">
        <v>265</v>
      </c>
      <c r="E72" s="8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2.75">
      <c r="A73" s="4">
        <v>4</v>
      </c>
      <c r="B73" s="5">
        <v>4</v>
      </c>
      <c r="C73" s="4">
        <v>10</v>
      </c>
      <c r="D73" s="7">
        <v>210</v>
      </c>
      <c r="E73" s="8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2.75">
      <c r="A74" s="4">
        <v>4</v>
      </c>
      <c r="B74" s="5">
        <v>4</v>
      </c>
      <c r="C74" s="4">
        <v>15</v>
      </c>
      <c r="D74" s="7">
        <v>240</v>
      </c>
      <c r="E74" s="8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2.75">
      <c r="A75" s="4"/>
      <c r="B75" s="5"/>
      <c r="C75" s="4"/>
      <c r="D75" s="8"/>
      <c r="E75" s="8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2.75">
      <c r="A76" s="4" t="s">
        <v>54</v>
      </c>
      <c r="B76" s="5"/>
      <c r="C76" s="4"/>
      <c r="D76" s="8"/>
      <c r="E76" s="8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2.75">
      <c r="A77" s="6" t="s">
        <v>53</v>
      </c>
      <c r="B77" s="4">
        <v>60</v>
      </c>
      <c r="C77" s="4" t="s">
        <v>38</v>
      </c>
      <c r="D77" s="8"/>
      <c r="E77" s="8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2.75">
      <c r="A78" s="4" t="s">
        <v>48</v>
      </c>
      <c r="B78" s="4" t="s">
        <v>49</v>
      </c>
      <c r="C78" s="4" t="s">
        <v>50</v>
      </c>
      <c r="D78" s="4" t="s">
        <v>55</v>
      </c>
      <c r="E78" s="4" t="s">
        <v>52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2.75">
      <c r="A79" s="4"/>
      <c r="B79" s="4" t="s">
        <v>2</v>
      </c>
      <c r="C79" s="4" t="s">
        <v>3</v>
      </c>
      <c r="D79" s="4" t="s">
        <v>2</v>
      </c>
      <c r="E79" s="4" t="s">
        <v>27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2.75">
      <c r="A80" s="4">
        <v>1</v>
      </c>
      <c r="B80" s="4">
        <v>1</v>
      </c>
      <c r="C80" s="4">
        <v>10</v>
      </c>
      <c r="D80" s="4">
        <v>27</v>
      </c>
      <c r="E80" s="5">
        <f>D80/$B$77</f>
        <v>0.45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2.75">
      <c r="A81" s="4">
        <v>1</v>
      </c>
      <c r="B81" s="4">
        <v>1</v>
      </c>
      <c r="C81" s="4">
        <v>20</v>
      </c>
      <c r="D81" s="4">
        <v>26</v>
      </c>
      <c r="E81" s="5">
        <f aca="true" t="shared" si="10" ref="E81:E88">D81/$B$77</f>
        <v>0.43333333333333335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2.75">
      <c r="A82" s="4">
        <v>1</v>
      </c>
      <c r="B82" s="4">
        <v>1</v>
      </c>
      <c r="C82" s="4">
        <v>25.5</v>
      </c>
      <c r="D82" s="4">
        <v>27</v>
      </c>
      <c r="E82" s="5">
        <f t="shared" si="10"/>
        <v>0.45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2.75">
      <c r="A83" s="7">
        <v>2</v>
      </c>
      <c r="B83" s="5">
        <v>1.9</v>
      </c>
      <c r="C83" s="4">
        <v>10</v>
      </c>
      <c r="D83" s="4">
        <v>29</v>
      </c>
      <c r="E83" s="5">
        <f t="shared" si="10"/>
        <v>0.48333333333333334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2.75">
      <c r="A84" s="4">
        <v>2</v>
      </c>
      <c r="B84" s="5">
        <v>1.9</v>
      </c>
      <c r="C84" s="4">
        <v>20</v>
      </c>
      <c r="D84" s="4">
        <v>29</v>
      </c>
      <c r="E84" s="5">
        <f t="shared" si="10"/>
        <v>0.48333333333333334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2.75">
      <c r="A85" s="4">
        <v>2</v>
      </c>
      <c r="B85" s="5">
        <v>1.9</v>
      </c>
      <c r="C85" s="4">
        <v>25.5</v>
      </c>
      <c r="D85" s="4">
        <v>30</v>
      </c>
      <c r="E85" s="5">
        <f t="shared" si="10"/>
        <v>0.5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2.75">
      <c r="A86" s="4">
        <v>3</v>
      </c>
      <c r="B86" s="5">
        <v>3</v>
      </c>
      <c r="C86" s="4">
        <v>10</v>
      </c>
      <c r="D86" s="4">
        <v>26.5</v>
      </c>
      <c r="E86" s="5">
        <f t="shared" si="10"/>
        <v>0.44166666666666665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2.75">
      <c r="A87" s="4">
        <v>3</v>
      </c>
      <c r="B87" s="5">
        <v>3</v>
      </c>
      <c r="C87" s="4">
        <v>20</v>
      </c>
      <c r="D87" s="4">
        <v>28.5</v>
      </c>
      <c r="E87" s="5">
        <f t="shared" si="10"/>
        <v>0.475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2.75">
      <c r="A88" s="4">
        <v>3</v>
      </c>
      <c r="B88" s="5">
        <v>3</v>
      </c>
      <c r="C88" s="4">
        <v>25.5</v>
      </c>
      <c r="D88" s="4">
        <v>28</v>
      </c>
      <c r="E88" s="5">
        <f t="shared" si="10"/>
        <v>0.4666666666666667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2.75">
      <c r="A89" s="4"/>
      <c r="B89" s="5"/>
      <c r="C89" s="4"/>
      <c r="D89" s="8"/>
      <c r="E89" s="8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2.75">
      <c r="A90" s="4" t="s">
        <v>56</v>
      </c>
      <c r="B90" s="5"/>
      <c r="C90" s="4"/>
      <c r="D90" s="4" t="s">
        <v>57</v>
      </c>
      <c r="E90" s="8"/>
      <c r="F90" s="4"/>
      <c r="G90" s="4" t="s">
        <v>58</v>
      </c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12.75">
      <c r="A91" s="4" t="s">
        <v>1</v>
      </c>
      <c r="B91" s="4" t="s">
        <v>52</v>
      </c>
      <c r="C91" s="4"/>
      <c r="D91" s="4" t="s">
        <v>1</v>
      </c>
      <c r="E91" s="4" t="s">
        <v>52</v>
      </c>
      <c r="F91" s="4"/>
      <c r="G91" s="4" t="s">
        <v>1</v>
      </c>
      <c r="H91" s="4" t="s">
        <v>52</v>
      </c>
      <c r="I91" s="4"/>
      <c r="J91" s="4"/>
      <c r="K91" s="4"/>
      <c r="L91" s="4"/>
      <c r="M91" s="4"/>
      <c r="N91" s="4"/>
      <c r="O91" s="4"/>
      <c r="P91" s="4"/>
      <c r="Q91" s="4"/>
    </row>
    <row r="92" spans="1:17" ht="12.75">
      <c r="A92" s="4" t="s">
        <v>2</v>
      </c>
      <c r="B92" s="4" t="s">
        <v>27</v>
      </c>
      <c r="C92" s="4"/>
      <c r="D92" s="4" t="s">
        <v>2</v>
      </c>
      <c r="E92" s="4" t="s">
        <v>27</v>
      </c>
      <c r="F92" s="4"/>
      <c r="G92" s="4" t="s">
        <v>2</v>
      </c>
      <c r="H92" s="4" t="s">
        <v>27</v>
      </c>
      <c r="I92" s="4"/>
      <c r="J92" s="4"/>
      <c r="K92" s="4"/>
      <c r="L92" s="4"/>
      <c r="M92" s="4"/>
      <c r="N92" s="4"/>
      <c r="O92" s="4"/>
      <c r="P92" s="4"/>
      <c r="Q92" s="4"/>
    </row>
    <row r="93" spans="1:17" ht="12.75">
      <c r="A93" s="4">
        <v>0</v>
      </c>
      <c r="B93" s="4">
        <v>0</v>
      </c>
      <c r="C93" s="4"/>
      <c r="D93" s="4">
        <v>0</v>
      </c>
      <c r="E93" s="4">
        <v>0</v>
      </c>
      <c r="F93" s="4"/>
      <c r="G93" s="4">
        <v>0</v>
      </c>
      <c r="H93" s="4">
        <v>0</v>
      </c>
      <c r="I93" s="4"/>
      <c r="J93" s="4"/>
      <c r="K93" s="4"/>
      <c r="L93" s="4"/>
      <c r="M93" s="4"/>
      <c r="N93" s="4"/>
      <c r="O93" s="4"/>
      <c r="P93" s="4"/>
      <c r="Q93" s="4"/>
    </row>
    <row r="94" spans="1:17" ht="12.75">
      <c r="A94" s="4">
        <f>C80/100</f>
        <v>0.1</v>
      </c>
      <c r="B94" s="5">
        <f>E80</f>
        <v>0.45</v>
      </c>
      <c r="C94" s="4"/>
      <c r="D94" s="4">
        <f>C83/100</f>
        <v>0.1</v>
      </c>
      <c r="E94" s="5">
        <f>E83</f>
        <v>0.48333333333333334</v>
      </c>
      <c r="F94" s="4"/>
      <c r="G94" s="4">
        <f>C86/100</f>
        <v>0.1</v>
      </c>
      <c r="H94" s="5">
        <f>E86</f>
        <v>0.44166666666666665</v>
      </c>
      <c r="I94" s="4"/>
      <c r="J94" s="4"/>
      <c r="K94" s="4"/>
      <c r="L94" s="4"/>
      <c r="M94" s="4"/>
      <c r="N94" s="4"/>
      <c r="O94" s="4"/>
      <c r="P94" s="4"/>
      <c r="Q94" s="4"/>
    </row>
    <row r="95" spans="1:17" ht="12.75">
      <c r="A95" s="4">
        <f>C81/100</f>
        <v>0.2</v>
      </c>
      <c r="B95" s="5">
        <f>E81</f>
        <v>0.43333333333333335</v>
      </c>
      <c r="C95" s="4"/>
      <c r="D95" s="4">
        <f>C84/100</f>
        <v>0.2</v>
      </c>
      <c r="E95" s="5">
        <f>E84</f>
        <v>0.48333333333333334</v>
      </c>
      <c r="F95" s="4"/>
      <c r="G95" s="4">
        <f>C87/100</f>
        <v>0.2</v>
      </c>
      <c r="H95" s="5">
        <f>E87</f>
        <v>0.475</v>
      </c>
      <c r="I95" s="4"/>
      <c r="J95" s="4"/>
      <c r="K95" s="4"/>
      <c r="L95" s="4"/>
      <c r="M95" s="4"/>
      <c r="N95" s="4"/>
      <c r="O95" s="4"/>
      <c r="P95" s="4"/>
      <c r="Q95" s="4"/>
    </row>
    <row r="96" spans="1:17" ht="12.75">
      <c r="A96" s="4">
        <f>C82/100</f>
        <v>0.255</v>
      </c>
      <c r="B96" s="5">
        <f>E82</f>
        <v>0.45</v>
      </c>
      <c r="C96" s="4"/>
      <c r="D96" s="4">
        <f>C85/100</f>
        <v>0.255</v>
      </c>
      <c r="E96" s="5">
        <f>E85</f>
        <v>0.5</v>
      </c>
      <c r="F96" s="4"/>
      <c r="G96" s="4">
        <f>C88/100</f>
        <v>0.255</v>
      </c>
      <c r="H96" s="5">
        <f>E88</f>
        <v>0.4666666666666667</v>
      </c>
      <c r="I96" s="4"/>
      <c r="J96" s="4"/>
      <c r="K96" s="4"/>
      <c r="L96" s="4"/>
      <c r="M96" s="4"/>
      <c r="N96" s="4"/>
      <c r="O96" s="4"/>
      <c r="P96" s="4"/>
      <c r="Q96" s="4"/>
    </row>
    <row r="97" spans="1:17" ht="12.75">
      <c r="A97" s="4">
        <f>B7</f>
        <v>0.42</v>
      </c>
      <c r="B97" s="5">
        <f>B96</f>
        <v>0.45</v>
      </c>
      <c r="C97" s="4"/>
      <c r="D97" s="4">
        <f>B9</f>
        <v>0.48</v>
      </c>
      <c r="E97" s="5">
        <f>E96</f>
        <v>0.5</v>
      </c>
      <c r="F97" s="4"/>
      <c r="G97" s="9">
        <f>B11</f>
        <v>0.5</v>
      </c>
      <c r="H97" s="5">
        <f>H96</f>
        <v>0.4666666666666667</v>
      </c>
      <c r="I97" s="4"/>
      <c r="J97" s="4"/>
      <c r="K97" s="4"/>
      <c r="L97" s="4"/>
      <c r="M97" s="4"/>
      <c r="N97" s="4"/>
      <c r="O97" s="4"/>
      <c r="P97" s="4"/>
      <c r="Q97" s="4"/>
    </row>
    <row r="98" spans="1:17" ht="12.75">
      <c r="A98" s="4" t="s">
        <v>61</v>
      </c>
      <c r="B98" s="5">
        <f>((A94-A93)/2*(B94+B93)+(A95-A94)/2*(B95+B94)+(A96-A95)/2*(B96+B95)+(A97-A96)/2*(B97+B96))/A97</f>
        <v>0.39335317460317465</v>
      </c>
      <c r="C98" s="4" t="s">
        <v>27</v>
      </c>
      <c r="D98" s="4" t="s">
        <v>61</v>
      </c>
      <c r="E98" s="5">
        <f>((D94-D93)/2*(E94+E93)+(D95-D94)/2*(E95+E94)+(D96-D95)/2*(E96+E95)+(D97-D96)/2*(E97+E96))/D97</f>
        <v>0.4417534722222222</v>
      </c>
      <c r="F98" s="4" t="s">
        <v>27</v>
      </c>
      <c r="G98" s="4" t="s">
        <v>61</v>
      </c>
      <c r="H98" s="5">
        <f>((G94-G93)/2*(H94+H93)+(G95-G94)/2*(H95+H94)+(G96-G95)/2*(H96+H95)+(G97-G96)/2*(H97+H96))/G97</f>
        <v>0.4162916666666666</v>
      </c>
      <c r="I98" s="4" t="s">
        <v>27</v>
      </c>
      <c r="J98" s="4"/>
      <c r="K98" s="4"/>
      <c r="L98" s="4"/>
      <c r="M98" s="4"/>
      <c r="N98" s="4"/>
      <c r="O98" s="4"/>
      <c r="P98" s="4"/>
      <c r="Q98" s="4"/>
    </row>
    <row r="99" spans="1:17" ht="12.75">
      <c r="A99" s="4" t="s">
        <v>60</v>
      </c>
      <c r="B99" s="5">
        <f>D6+D7+D8</f>
        <v>0.385</v>
      </c>
      <c r="C99" s="4" t="s">
        <v>8</v>
      </c>
      <c r="D99" s="4" t="s">
        <v>60</v>
      </c>
      <c r="E99" s="5">
        <f>D9+D10</f>
        <v>0.495</v>
      </c>
      <c r="F99" s="4" t="s">
        <v>8</v>
      </c>
      <c r="G99" s="4" t="s">
        <v>60</v>
      </c>
      <c r="H99" s="5">
        <f>SUM(D11:D15)</f>
        <v>0.7147499999999999</v>
      </c>
      <c r="I99" s="4" t="s">
        <v>8</v>
      </c>
      <c r="J99" s="4"/>
      <c r="K99" s="4"/>
      <c r="L99" s="4"/>
      <c r="M99" s="4"/>
      <c r="N99" s="4"/>
      <c r="O99" s="4"/>
      <c r="P99" s="4"/>
      <c r="Q99" s="4"/>
    </row>
    <row r="100" spans="1:17" ht="12.75">
      <c r="A100" s="4" t="s">
        <v>59</v>
      </c>
      <c r="B100" s="8">
        <f>B98*B99</f>
        <v>0.15144097222222225</v>
      </c>
      <c r="C100" s="4" t="s">
        <v>25</v>
      </c>
      <c r="D100" s="4" t="s">
        <v>59</v>
      </c>
      <c r="E100" s="8">
        <f>E98*E99</f>
        <v>0.21866796875</v>
      </c>
      <c r="F100" s="4" t="s">
        <v>25</v>
      </c>
      <c r="G100" s="4" t="s">
        <v>59</v>
      </c>
      <c r="H100" s="8">
        <f>H98*H99</f>
        <v>0.2975444687499999</v>
      </c>
      <c r="I100" s="4" t="s">
        <v>25</v>
      </c>
      <c r="J100" s="4"/>
      <c r="K100" s="4"/>
      <c r="L100" s="4"/>
      <c r="M100" s="4"/>
      <c r="N100" s="4"/>
      <c r="O100" s="4"/>
      <c r="P100" s="4"/>
      <c r="Q100" s="4"/>
    </row>
    <row r="101" spans="1:17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12.75">
      <c r="A102" s="4"/>
      <c r="B102" s="6" t="s">
        <v>43</v>
      </c>
      <c r="C102" s="8">
        <f>B100+E100+H100</f>
        <v>0.6676534097222222</v>
      </c>
      <c r="D102" s="4" t="s">
        <v>25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ht="12.75">
      <c r="A103" s="4"/>
      <c r="B103" s="6" t="s">
        <v>26</v>
      </c>
      <c r="C103" s="5">
        <f>C102/D16</f>
        <v>0.41865709968472936</v>
      </c>
      <c r="D103" s="4" t="s">
        <v>27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Aleksandar Petrovic</dc:creator>
  <cp:keywords/>
  <dc:description/>
  <cp:lastModifiedBy>Aleksandar Petrovic</cp:lastModifiedBy>
  <cp:lastPrinted>2010-05-29T17:09:26Z</cp:lastPrinted>
  <dcterms:created xsi:type="dcterms:W3CDTF">2010-05-29T14:42:00Z</dcterms:created>
  <dcterms:modified xsi:type="dcterms:W3CDTF">2010-05-29T18:37:57Z</dcterms:modified>
  <cp:category/>
  <cp:version/>
  <cp:contentType/>
  <cp:contentStatus/>
</cp:coreProperties>
</file>